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40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<sst xmlns="http://schemas.openxmlformats.org/spreadsheetml/2006/main" count="36" uniqueCount="30">
  <si>
    <t>无线传输原始数据</t>
  </si>
  <si>
    <r>
      <t xml:space="preserve">A) </t>
    </r>
    <r>
      <rPr>
        <b/>
        <sz val="11"/>
        <color theme="1"/>
        <rFont val="宋体"/>
        <charset val="134"/>
      </rPr>
      <t>测量</t>
    </r>
    <r>
      <rPr>
        <b/>
        <sz val="11"/>
        <color theme="1"/>
        <rFont val="Times New Roman Regular"/>
        <charset val="134"/>
      </rPr>
      <t xml:space="preserve"> RCL </t>
    </r>
    <r>
      <rPr>
        <b/>
        <sz val="11"/>
        <color theme="1"/>
        <rFont val="宋体"/>
        <charset val="134"/>
      </rPr>
      <t>电学参量</t>
    </r>
  </si>
  <si>
    <r>
      <t>未央软</t>
    </r>
    <r>
      <rPr>
        <sz val="11"/>
        <color theme="1"/>
        <rFont val="Times New Roman Regular"/>
        <charset val="134"/>
      </rPr>
      <t>11</t>
    </r>
  </si>
  <si>
    <t>鲁睿</t>
  </si>
  <si>
    <t>f0/kHz</t>
  </si>
  <si>
    <t>VA//Vpp</t>
  </si>
  <si>
    <t>VREF/Vpp</t>
  </si>
  <si>
    <t>R_LC/Ω</t>
  </si>
  <si>
    <t>φ/rad</t>
  </si>
  <si>
    <t>f1/kHz</t>
  </si>
  <si>
    <t>f2/kHz</t>
  </si>
  <si>
    <t>Q</t>
  </si>
  <si>
    <t>L/mH</t>
  </si>
  <si>
    <t>C/pF</t>
  </si>
  <si>
    <t>C31</t>
  </si>
  <si>
    <t>C32</t>
  </si>
  <si>
    <r>
      <t xml:space="preserve">B) </t>
    </r>
    <r>
      <rPr>
        <b/>
        <sz val="11"/>
        <color theme="1"/>
        <rFont val="宋体"/>
        <charset val="134"/>
      </rPr>
      <t>耦合系数测定</t>
    </r>
  </si>
  <si>
    <t>s/cm</t>
  </si>
  <si>
    <t>k</t>
  </si>
  <si>
    <r>
      <t xml:space="preserve">C) LC </t>
    </r>
    <r>
      <rPr>
        <b/>
        <sz val="11"/>
        <color theme="1"/>
        <rFont val="宋体-简"/>
        <charset val="134"/>
      </rPr>
      <t>传输效率</t>
    </r>
  </si>
  <si>
    <t>RD/Ω</t>
  </si>
  <si>
    <t>f/kHz</t>
  </si>
  <si>
    <t>V2/Vpp</t>
  </si>
  <si>
    <t>η</t>
  </si>
  <si>
    <t>I_L2/mApp</t>
  </si>
  <si>
    <t>V_L2/Vpp</t>
  </si>
  <si>
    <r>
      <t xml:space="preserve">D) L </t>
    </r>
    <r>
      <rPr>
        <b/>
        <sz val="11"/>
        <color theme="1"/>
        <rFont val="宋体-简"/>
        <charset val="134"/>
      </rPr>
      <t>传输效率</t>
    </r>
  </si>
  <si>
    <t>R_(D)/Ω</t>
  </si>
  <si>
    <t>f/Hz</t>
  </si>
  <si>
    <t>传输效率比</t>
  </si>
</sst>
</file>

<file path=xl/styles.xml><?xml version="1.0" encoding="utf-8"?>
<styleSheet xmlns="http://schemas.openxmlformats.org/spreadsheetml/2006/main">
  <numFmts count="9">
    <numFmt numFmtId="176" formatCode="0.0%"/>
    <numFmt numFmtId="177" formatCode="0.0_ "/>
    <numFmt numFmtId="178" formatCode="0_ "/>
    <numFmt numFmtId="179" formatCode="0.00_ "/>
    <numFmt numFmtId="43" formatCode="_ * #,##0.00_ ;_ * \-#,##0.00_ ;_ * &quot;-&quot;??_ ;_ @_ "/>
    <numFmt numFmtId="180" formatCode="0.0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Times New Roman Regular"/>
      <charset val="134"/>
    </font>
    <font>
      <sz val="18"/>
      <color theme="1"/>
      <name val="宋体"/>
      <charset val="134"/>
    </font>
    <font>
      <b/>
      <sz val="11"/>
      <color theme="1"/>
      <name val="Times New Roman Regular"/>
      <charset val="134"/>
    </font>
    <font>
      <b/>
      <sz val="12"/>
      <color rgb="FF333333"/>
      <name val="宋体"/>
      <charset val="134"/>
      <scheme val="minor"/>
    </font>
    <font>
      <sz val="12"/>
      <color rgb="FF33333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-简"/>
      <charset val="134"/>
    </font>
    <font>
      <sz val="11"/>
      <color theme="1"/>
      <name val="宋体-简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7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9" fontId="6" fillId="0" borderId="1" xfId="0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9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79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tabSelected="1" zoomScale="125" zoomScaleNormal="125" workbookViewId="0">
      <selection activeCell="N11" sqref="N11"/>
    </sheetView>
  </sheetViews>
  <sheetFormatPr defaultColWidth="9.23076923076923" defaultRowHeight="20" customHeight="1"/>
  <cols>
    <col min="1" max="1" width="6.38461538461539" style="1" customWidth="1"/>
    <col min="2" max="3" width="10.3846153846154" style="1" customWidth="1"/>
    <col min="4" max="4" width="12.3846153846154" style="1" customWidth="1"/>
    <col min="5" max="5" width="13.3076923076923" style="1" customWidth="1"/>
    <col min="6" max="6" width="15.0769230769231" style="1" customWidth="1"/>
    <col min="7" max="7" width="15.2307692307692" style="1" customWidth="1"/>
    <col min="8" max="8" width="8.15384615384615" style="1" customWidth="1"/>
    <col min="9" max="9" width="7.07692307692308" style="1" customWidth="1"/>
    <col min="10" max="10" width="7.23076923076923" style="1" customWidth="1"/>
    <col min="11" max="11" width="8.15384615384615" style="1" customWidth="1"/>
    <col min="12" max="12" width="6.84615384615385" style="1" customWidth="1"/>
    <col min="13" max="13" width="8.15384615384615" style="1" customWidth="1"/>
    <col min="14" max="14" width="6.15384615384615" style="1" customWidth="1"/>
    <col min="15" max="16384" width="9.23076923076923" style="1"/>
  </cols>
  <sheetData>
    <row r="1" ht="26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6"/>
    </row>
    <row r="2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22"/>
      <c r="M2" s="37" t="s">
        <v>2</v>
      </c>
      <c r="N2" s="38" t="s">
        <v>3</v>
      </c>
    </row>
    <row r="3" customHeight="1" spans="1:11">
      <c r="A3" s="4"/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</row>
    <row r="4" customHeight="1" spans="1:11">
      <c r="A4" s="6" t="s">
        <v>14</v>
      </c>
      <c r="B4" s="7">
        <v>177.36</v>
      </c>
      <c r="C4" s="7">
        <v>3.275</v>
      </c>
      <c r="D4" s="7">
        <v>1.818</v>
      </c>
      <c r="E4" s="21">
        <f>(C4-D4)/(D4/68)</f>
        <v>54.4972497249725</v>
      </c>
      <c r="F4" s="21">
        <f>ATAN(E4/(E4+68))*180/PI()</f>
        <v>23.9835876092552</v>
      </c>
      <c r="G4" s="7">
        <v>174.53</v>
      </c>
      <c r="H4" s="7">
        <v>179.89</v>
      </c>
      <c r="I4" s="21">
        <f>B4/(H4-G4)</f>
        <v>33.0895522388061</v>
      </c>
      <c r="J4" s="21">
        <f>E4*I4/(2*PI()*B4)</f>
        <v>1.61819154452292</v>
      </c>
      <c r="K4" s="21">
        <f>1/(2*PI()*I4*B4*1000*E4)*1000000000000</f>
        <v>497.62131612029</v>
      </c>
    </row>
    <row r="5" customHeight="1" spans="1:11">
      <c r="A5" s="6" t="s">
        <v>15</v>
      </c>
      <c r="B5" s="7">
        <v>177.29</v>
      </c>
      <c r="C5" s="7">
        <v>3.263</v>
      </c>
      <c r="D5" s="7">
        <v>1.813</v>
      </c>
      <c r="E5" s="21">
        <f>(C5-D5)/(D5/68)</f>
        <v>54.3849972421401</v>
      </c>
      <c r="F5" s="21">
        <f>ATAN(E5/(E5+68))*180/PI()</f>
        <v>23.9592304777231</v>
      </c>
      <c r="G5" s="7">
        <v>174.61</v>
      </c>
      <c r="H5" s="7">
        <v>179.94</v>
      </c>
      <c r="I5" s="21">
        <f>B5/(H5-G5)</f>
        <v>33.2626641651033</v>
      </c>
      <c r="J5" s="21">
        <f>E5*I5/(2*PI()*B5)</f>
        <v>1.62394768126186</v>
      </c>
      <c r="K5" s="21">
        <f>1/(2*PI()*I5*B5*1000*E5)*1000000000000</f>
        <v>496.249120177797</v>
      </c>
    </row>
    <row r="7" customHeight="1" spans="1:13">
      <c r="A7" s="3" t="s">
        <v>16</v>
      </c>
      <c r="B7" s="3"/>
      <c r="C7" s="3"/>
      <c r="D7" s="3"/>
      <c r="E7" s="22"/>
      <c r="F7" s="22"/>
      <c r="G7" s="22"/>
      <c r="H7" s="22"/>
      <c r="I7" s="22"/>
      <c r="J7" s="22"/>
      <c r="K7" s="24"/>
      <c r="L7" s="24"/>
      <c r="M7" s="24"/>
    </row>
    <row r="8" customHeight="1" spans="1:7">
      <c r="A8" s="3" t="s">
        <v>17</v>
      </c>
      <c r="B8" s="3" t="s">
        <v>9</v>
      </c>
      <c r="C8" s="3" t="s">
        <v>10</v>
      </c>
      <c r="D8" s="3" t="s">
        <v>18</v>
      </c>
      <c r="E8" s="23"/>
      <c r="F8" s="23"/>
      <c r="G8" s="23"/>
    </row>
    <row r="9" customHeight="1" spans="1:7">
      <c r="A9" s="8">
        <v>2</v>
      </c>
      <c r="B9" s="9">
        <v>160.1</v>
      </c>
      <c r="C9" s="9">
        <v>201.4</v>
      </c>
      <c r="D9" s="10">
        <f>(C9^2-B9^2)/(C9^2+B9^2)</f>
        <v>0.225548490292998</v>
      </c>
      <c r="E9" s="24"/>
      <c r="F9" s="24"/>
      <c r="G9" s="24"/>
    </row>
    <row r="10" customHeight="1" spans="1:7">
      <c r="A10" s="8">
        <v>3</v>
      </c>
      <c r="B10" s="9">
        <v>164.5</v>
      </c>
      <c r="C10" s="9">
        <v>195.1</v>
      </c>
      <c r="D10" s="10">
        <f>(C10^2-B10^2)/(C10^2+B10^2)</f>
        <v>0.16896560513701</v>
      </c>
      <c r="E10" s="24"/>
      <c r="F10" s="24"/>
      <c r="G10" s="24"/>
    </row>
    <row r="11" customHeight="1" spans="1:7">
      <c r="A11" s="8">
        <v>4</v>
      </c>
      <c r="B11" s="9">
        <v>167.3</v>
      </c>
      <c r="C11" s="9">
        <v>190.6</v>
      </c>
      <c r="D11" s="10">
        <f>(C11^2-B11^2)/(C11^2+B11^2)</f>
        <v>0.129654457213533</v>
      </c>
      <c r="E11" s="25"/>
      <c r="F11" s="25"/>
      <c r="G11" s="25"/>
    </row>
    <row r="12" customHeight="1" spans="1:4">
      <c r="A12" s="8">
        <v>5</v>
      </c>
      <c r="B12" s="9">
        <v>170.2</v>
      </c>
      <c r="C12" s="9">
        <v>187.4</v>
      </c>
      <c r="D12" s="10">
        <f>(C12^2-B12^2)/(C12^2+B12^2)</f>
        <v>0.0959748341312096</v>
      </c>
    </row>
    <row r="13" customHeight="1" spans="1:7">
      <c r="A13" s="8">
        <v>6</v>
      </c>
      <c r="B13" s="9">
        <v>172.3</v>
      </c>
      <c r="C13" s="9">
        <v>184.5</v>
      </c>
      <c r="D13" s="10">
        <f>(C13^2-B13^2)/(C13^2+B13^2)</f>
        <v>0.0683057905577399</v>
      </c>
      <c r="E13" s="26"/>
      <c r="F13" s="26"/>
      <c r="G13" s="26"/>
    </row>
    <row r="14" customHeight="1" spans="1:8">
      <c r="A14" s="8">
        <v>7</v>
      </c>
      <c r="B14" s="9">
        <v>174.6</v>
      </c>
      <c r="C14" s="9">
        <v>183.1</v>
      </c>
      <c r="D14" s="10">
        <f>(C14^2-B14^2)/(C14^2+B14^2)</f>
        <v>0.0474990380525028</v>
      </c>
      <c r="E14" s="26"/>
      <c r="F14" s="26"/>
      <c r="G14" s="26"/>
      <c r="H14" s="27"/>
    </row>
    <row r="15" customHeight="1" spans="1:8">
      <c r="A15" s="11"/>
      <c r="B15" s="11"/>
      <c r="C15" s="11"/>
      <c r="D15" s="11"/>
      <c r="E15" s="11"/>
      <c r="F15" s="11"/>
      <c r="G15" s="11"/>
      <c r="H15" s="27"/>
    </row>
    <row r="16" customHeight="1" spans="1:7">
      <c r="A16" s="3" t="s">
        <v>19</v>
      </c>
      <c r="B16" s="3"/>
      <c r="C16" s="3"/>
      <c r="D16" s="3"/>
      <c r="E16" s="3"/>
      <c r="F16" s="3"/>
      <c r="G16" s="3"/>
    </row>
    <row r="17" customHeight="1" spans="1:8">
      <c r="A17" s="12" t="s">
        <v>17</v>
      </c>
      <c r="B17" s="12" t="s">
        <v>20</v>
      </c>
      <c r="C17" s="12" t="s">
        <v>21</v>
      </c>
      <c r="D17" s="12" t="s">
        <v>22</v>
      </c>
      <c r="E17" s="12" t="s">
        <v>23</v>
      </c>
      <c r="F17" s="12" t="s">
        <v>24</v>
      </c>
      <c r="G17" s="12" t="s">
        <v>25</v>
      </c>
      <c r="H17" s="28"/>
    </row>
    <row r="18" customHeight="1" spans="1:8">
      <c r="A18" s="13">
        <v>2</v>
      </c>
      <c r="B18" s="14">
        <f>INT((((2*PI()*$B$4*D9*$J$4)^2)/(50+($E$4+$E$5)/2)+($E$4+$E$5)/2)/10)*10+10</f>
        <v>1640</v>
      </c>
      <c r="C18" s="15">
        <v>175.5</v>
      </c>
      <c r="D18" s="16">
        <v>29.38</v>
      </c>
      <c r="E18" s="29">
        <f>D18^2/8/B18/0.25</f>
        <v>0.263165975609756</v>
      </c>
      <c r="F18" s="30">
        <f>D18/B18*1000</f>
        <v>17.9146341463415</v>
      </c>
      <c r="G18" s="30">
        <f>F18*0.001*SQRT((($E$4+$E$5)/2+B18)^2+(1/2/PI()/C18/$K$5*1000000000)^2)</f>
        <v>44.645445528622</v>
      </c>
      <c r="H18" s="31"/>
    </row>
    <row r="19" customHeight="1" spans="1:8">
      <c r="A19" s="13">
        <v>3</v>
      </c>
      <c r="B19" s="14">
        <f>INT((((2*PI()*$B$4*D10*$J$4)^2)/(50+($E$4+$E$5)/2)+($E$4+$E$5)/2)/10)*10+10</f>
        <v>950</v>
      </c>
      <c r="C19" s="15">
        <v>175.8</v>
      </c>
      <c r="D19" s="16">
        <v>22.68</v>
      </c>
      <c r="E19" s="29">
        <f>D19^2/8/B19/0.25</f>
        <v>0.270727578947368</v>
      </c>
      <c r="F19" s="30">
        <f>D19/B19*1000</f>
        <v>23.8736842105263</v>
      </c>
      <c r="G19" s="30">
        <f>F19*0.001*SQRT((($E$4+$E$5)/2+B19)^2+(1/2/PI()/C19/$K$5*1000000000)^2)</f>
        <v>49.718361544133</v>
      </c>
      <c r="H19" s="31"/>
    </row>
    <row r="20" customHeight="1" spans="1:10">
      <c r="A20" s="13">
        <v>4</v>
      </c>
      <c r="B20" s="14">
        <f>INT((((2*PI()*$B$4*D11*$J$4)^2)/(50+($E$4+$E$5)/2)+($E$4+$E$5)/2)/10)*10+10</f>
        <v>580</v>
      </c>
      <c r="C20" s="15">
        <v>175.2</v>
      </c>
      <c r="D20" s="16">
        <v>17.12</v>
      </c>
      <c r="E20" s="29">
        <f>D20^2/8/B20/0.25</f>
        <v>0.252667586206897</v>
      </c>
      <c r="F20" s="30">
        <f>D20/B20*1000</f>
        <v>29.5172413793103</v>
      </c>
      <c r="G20" s="30">
        <f>F20*0.001*SQRT((($E$4+$E$5)/2+B20)^2+(1/2/PI()/C20/$K$5*1000000000)^2)</f>
        <v>57.1865691269138</v>
      </c>
      <c r="H20" s="31"/>
      <c r="I20" s="31"/>
      <c r="J20" s="31"/>
    </row>
    <row r="21" customHeight="1" spans="1:10">
      <c r="A21" s="13">
        <v>5</v>
      </c>
      <c r="B21" s="14">
        <f>INT((((2*PI()*$B$4*D12*$J$4)^2)/(50+($E$4+$E$5)/2)+($E$4+$E$5)/2)/10)*10+10</f>
        <v>350</v>
      </c>
      <c r="C21" s="15">
        <v>176.3</v>
      </c>
      <c r="D21" s="16">
        <v>13.02</v>
      </c>
      <c r="E21" s="29">
        <f>D21^2/8/B21/0.25</f>
        <v>0.242172</v>
      </c>
      <c r="F21" s="30">
        <f>D21/B21*1000</f>
        <v>37.2</v>
      </c>
      <c r="G21" s="30">
        <f>F21*0.001*SQRT((($E$4+$E$5)/2+B21)^2+(1/2/PI()/C21/$K$5*1000000000)^2)</f>
        <v>69.3245991517731</v>
      </c>
      <c r="H21" s="31"/>
      <c r="I21" s="31"/>
      <c r="J21" s="31"/>
    </row>
    <row r="22" customHeight="1" spans="1:10">
      <c r="A22" s="13">
        <v>6</v>
      </c>
      <c r="B22" s="14">
        <f>INT((((2*PI()*$B$4*D13*$J$4)^2)/(50+($E$4+$E$5)/2)+($E$4+$E$5)/2)/10)*10+10</f>
        <v>200</v>
      </c>
      <c r="C22" s="15">
        <v>176</v>
      </c>
      <c r="D22" s="16">
        <v>9.66</v>
      </c>
      <c r="E22" s="29">
        <f>D22^2/8/B22/0.25</f>
        <v>0.233289</v>
      </c>
      <c r="F22" s="30">
        <f>D22/B22*1000</f>
        <v>48.3</v>
      </c>
      <c r="G22" s="30">
        <f>F22*0.001*SQRT((($E$4+$E$5)/2+B22)^2+(1/2/PI()/C22/$K$5*1000000000)^2)</f>
        <v>88.868477224466</v>
      </c>
      <c r="H22" s="31"/>
      <c r="I22" s="31"/>
      <c r="J22" s="31"/>
    </row>
    <row r="23" customHeight="1" spans="1:10">
      <c r="A23" s="13">
        <v>7</v>
      </c>
      <c r="B23" s="14">
        <f>INT((((2*PI()*$B$4*D14*$J$4)^2)/(50+($E$4+$E$5)/2)+($E$4+$E$5)/2)/10)*10+10</f>
        <v>130</v>
      </c>
      <c r="C23" s="15">
        <v>175</v>
      </c>
      <c r="D23" s="16">
        <v>7.36</v>
      </c>
      <c r="E23" s="29">
        <f>D23^2/8/B23/0.25</f>
        <v>0.208344615384615</v>
      </c>
      <c r="F23" s="30">
        <f>D23/B23*1000</f>
        <v>56.6153846153846</v>
      </c>
      <c r="G23" s="30">
        <f>F23*0.001*SQRT((($E$4+$E$5)/2+B23)^2+(1/2/PI()/C23/$K$5*1000000000)^2)</f>
        <v>104.280987748898</v>
      </c>
      <c r="H23" s="32"/>
      <c r="I23" s="32"/>
      <c r="J23" s="32"/>
    </row>
    <row r="25" customHeight="1" spans="1:7">
      <c r="A25" s="3" t="s">
        <v>26</v>
      </c>
      <c r="B25" s="3"/>
      <c r="C25" s="3"/>
      <c r="D25" s="3"/>
      <c r="E25" s="3"/>
      <c r="F25" s="3"/>
      <c r="G25" s="22"/>
    </row>
    <row r="26" customHeight="1" spans="1:6">
      <c r="A26" s="17" t="s">
        <v>17</v>
      </c>
      <c r="B26" s="12" t="s">
        <v>27</v>
      </c>
      <c r="C26" s="5" t="s">
        <v>28</v>
      </c>
      <c r="D26" s="17" t="s">
        <v>22</v>
      </c>
      <c r="E26" s="12" t="s">
        <v>23</v>
      </c>
      <c r="F26" s="33" t="s">
        <v>29</v>
      </c>
    </row>
    <row r="27" customHeight="1" spans="1:6">
      <c r="A27" s="18">
        <v>2</v>
      </c>
      <c r="B27" s="7">
        <v>50</v>
      </c>
      <c r="C27" s="19">
        <f>25000/PI()/SQRT($J$4*$J$5*(1-D9^2))</f>
        <v>5038.79616871705</v>
      </c>
      <c r="D27" s="20">
        <v>2.15</v>
      </c>
      <c r="E27" s="34">
        <f>D27^2/B27/2</f>
        <v>0.046225</v>
      </c>
      <c r="F27" s="35">
        <f>E18/E27</f>
        <v>5.69315252806395</v>
      </c>
    </row>
    <row r="28" customHeight="1" spans="1:6">
      <c r="A28" s="18">
        <v>3</v>
      </c>
      <c r="B28" s="7">
        <v>50</v>
      </c>
      <c r="C28" s="19">
        <f>25000/PI()/SQRT($J$4*$J$5*(1-D10^2))</f>
        <v>4980.56703326541</v>
      </c>
      <c r="D28" s="20">
        <v>1.65</v>
      </c>
      <c r="E28" s="34">
        <f>D28^2/B28/2</f>
        <v>0.027225</v>
      </c>
      <c r="F28" s="35">
        <f>E19/E28</f>
        <v>9.94408003479774</v>
      </c>
    </row>
    <row r="29" customHeight="1" spans="1:6">
      <c r="A29" s="18">
        <v>4</v>
      </c>
      <c r="B29" s="7">
        <v>50</v>
      </c>
      <c r="C29" s="19">
        <f>25000/PI()/SQRT($J$4*$J$5*(1-D11^2))</f>
        <v>4950.74423689248</v>
      </c>
      <c r="D29" s="20">
        <v>1.31</v>
      </c>
      <c r="E29" s="34">
        <f>D29^2/B29/2</f>
        <v>0.017161</v>
      </c>
      <c r="F29" s="35">
        <f>E20/E29</f>
        <v>14.7233603057454</v>
      </c>
    </row>
    <row r="30" customHeight="1" spans="1:6">
      <c r="A30" s="18">
        <v>5</v>
      </c>
      <c r="B30" s="7">
        <v>50</v>
      </c>
      <c r="C30" s="19">
        <f>25000/PI()/SQRT($J$4*$J$5*(1-D12^2))</f>
        <v>4931.72219064842</v>
      </c>
      <c r="D30" s="20">
        <v>1.07</v>
      </c>
      <c r="E30" s="34">
        <f>D30^2/B30/2</f>
        <v>0.011449</v>
      </c>
      <c r="F30" s="35">
        <f>E21/E30</f>
        <v>21.152240370338</v>
      </c>
    </row>
    <row r="31" customHeight="1" spans="1:6">
      <c r="A31" s="18">
        <v>6</v>
      </c>
      <c r="B31" s="7">
        <v>50</v>
      </c>
      <c r="C31" s="19">
        <f>25000/PI()/SQRT($J$4*$J$5*(1-D13^2))</f>
        <v>4920.44822239366</v>
      </c>
      <c r="D31" s="20">
        <v>0.85</v>
      </c>
      <c r="E31" s="34">
        <f>D31^2/B31/2</f>
        <v>0.007225</v>
      </c>
      <c r="F31" s="35">
        <f>E22/E31</f>
        <v>32.2891349480969</v>
      </c>
    </row>
    <row r="32" customHeight="1" spans="1:6">
      <c r="A32" s="18">
        <v>7</v>
      </c>
      <c r="B32" s="7">
        <v>50</v>
      </c>
      <c r="C32" s="19">
        <f>25000/PI()/SQRT($J$4*$J$5*(1-D14^2))</f>
        <v>4914.50326120009</v>
      </c>
      <c r="D32" s="20">
        <v>0.71</v>
      </c>
      <c r="E32" s="34">
        <f>D32^2/B32/2</f>
        <v>0.005041</v>
      </c>
      <c r="F32" s="35">
        <f>E23/E32</f>
        <v>41.3300169380312</v>
      </c>
    </row>
  </sheetData>
  <mergeCells count="5">
    <mergeCell ref="A1:K1"/>
    <mergeCell ref="A2:K2"/>
    <mergeCell ref="A7:D7"/>
    <mergeCell ref="A16:G16"/>
    <mergeCell ref="A25:F2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learning_rate</dc:creator>
  <cp:lastModifiedBy>2021012539</cp:lastModifiedBy>
  <dcterms:created xsi:type="dcterms:W3CDTF">2022-11-10T18:25:24Z</dcterms:created>
  <dcterms:modified xsi:type="dcterms:W3CDTF">2022-11-10T21:23:20Z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B41934438FBA9EDB94D16C6319FD80C4</vt:lpwstr>
  </property>
  <property fmtid="{D5CDD505-2E9C-101B-9397-08002B2CF9AE}" pid="3" name="KSOProductBuildVer">
    <vt:lpwstr>2052-4.3.0.7281</vt:lpwstr>
  </property>
</Properties>
</file>